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100" yWindow="0" windowWidth="25040" windowHeight="15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R19" i="1"/>
  <c r="R18" i="1"/>
  <c r="R17" i="1"/>
  <c r="R16" i="1"/>
  <c r="P19" i="1"/>
  <c r="P18" i="1"/>
  <c r="P17" i="1"/>
  <c r="P16" i="1"/>
  <c r="N19" i="1"/>
  <c r="N18" i="1"/>
  <c r="N17" i="1"/>
  <c r="N16" i="1"/>
  <c r="L19" i="1"/>
  <c r="L18" i="1"/>
  <c r="L17" i="1"/>
  <c r="L16" i="1"/>
  <c r="J19" i="1"/>
  <c r="J18" i="1"/>
  <c r="J17" i="1"/>
  <c r="J16" i="1"/>
  <c r="H19" i="1"/>
  <c r="H18" i="1"/>
  <c r="H17" i="1"/>
  <c r="H16" i="1"/>
  <c r="F19" i="1"/>
  <c r="F18" i="1"/>
  <c r="F17" i="1"/>
  <c r="F16" i="1"/>
  <c r="D19" i="1"/>
  <c r="D18" i="1"/>
  <c r="D17" i="1"/>
  <c r="D16" i="1"/>
  <c r="Q17" i="1"/>
  <c r="Q16" i="1"/>
  <c r="Q19" i="1"/>
  <c r="O17" i="1"/>
  <c r="O16" i="1"/>
  <c r="O19" i="1"/>
  <c r="M17" i="1"/>
  <c r="M16" i="1"/>
  <c r="M19" i="1"/>
  <c r="K17" i="1"/>
  <c r="K16" i="1"/>
  <c r="K19" i="1"/>
  <c r="I19" i="1"/>
  <c r="Q14" i="1"/>
  <c r="O14" i="1"/>
  <c r="M14" i="1"/>
  <c r="K14" i="1"/>
  <c r="I14" i="1"/>
  <c r="G14" i="1"/>
  <c r="G19" i="1"/>
  <c r="E14" i="1"/>
  <c r="E17" i="1"/>
  <c r="E16" i="1"/>
  <c r="E19" i="1"/>
  <c r="C17" i="1"/>
  <c r="F9" i="1"/>
  <c r="F7" i="1"/>
  <c r="F6" i="1"/>
  <c r="D7" i="1"/>
  <c r="D8" i="1"/>
  <c r="D9" i="1"/>
  <c r="D6" i="1"/>
</calcChain>
</file>

<file path=xl/sharedStrings.xml><?xml version="1.0" encoding="utf-8"?>
<sst xmlns="http://schemas.openxmlformats.org/spreadsheetml/2006/main" count="53" uniqueCount="31">
  <si>
    <t>引用文献</t>
    <rPh sb="0" eb="4">
      <t>インヨウブンケン</t>
    </rPh>
    <phoneticPr fontId="1"/>
  </si>
  <si>
    <t>Ohfuchi (1938a)</t>
    <phoneticPr fontId="1"/>
  </si>
  <si>
    <t>採集地</t>
    <rPh sb="0" eb="3">
      <t>サイシュウチ</t>
    </rPh>
    <phoneticPr fontId="1"/>
  </si>
  <si>
    <t>主に東北 6 県</t>
    <rPh sb="0" eb="1">
      <t>オモ</t>
    </rPh>
    <rPh sb="2" eb="4">
      <t>トウホク</t>
    </rPh>
    <rPh sb="7" eb="8">
      <t>ケン</t>
    </rPh>
    <phoneticPr fontId="1"/>
  </si>
  <si>
    <t>合計頭数</t>
    <rPh sb="0" eb="4">
      <t>ゴウケイトウスウ</t>
    </rPh>
    <phoneticPr fontId="1"/>
  </si>
  <si>
    <t>頭</t>
    <rPh sb="0" eb="1">
      <t>アタマ</t>
    </rPh>
    <phoneticPr fontId="1"/>
  </si>
  <si>
    <t>(%)</t>
    <phoneticPr fontId="1"/>
  </si>
  <si>
    <t>雄性孔の位置と数</t>
    <rPh sb="0" eb="3">
      <t>ユウセイコウ</t>
    </rPh>
    <rPh sb="4" eb="6">
      <t>イチ</t>
    </rPh>
    <rPh sb="7" eb="8">
      <t>カズ</t>
    </rPh>
    <phoneticPr fontId="1"/>
  </si>
  <si>
    <t>雄性孔の総数</t>
    <rPh sb="0" eb="3">
      <t>ユウセイコウ</t>
    </rPh>
    <rPh sb="4" eb="6">
      <t>ソウスウ</t>
    </rPh>
    <phoneticPr fontId="1"/>
  </si>
  <si>
    <t>全欠</t>
    <rPh sb="0" eb="2">
      <t>ゼンケツ</t>
    </rPh>
    <phoneticPr fontId="1"/>
  </si>
  <si>
    <t>左右両側に 1 対</t>
    <rPh sb="0" eb="4">
      <t>サユウリョウガワ</t>
    </rPh>
    <rPh sb="8" eb="9">
      <t>ツイ</t>
    </rPh>
    <phoneticPr fontId="1"/>
  </si>
  <si>
    <t>左側のみ</t>
    <rPh sb="0" eb="2">
      <t>ヒダリガワ</t>
    </rPh>
    <phoneticPr fontId="1"/>
  </si>
  <si>
    <t>右側のみ</t>
    <rPh sb="0" eb="2">
      <t>ミギガワ</t>
    </rPh>
    <phoneticPr fontId="1"/>
  </si>
  <si>
    <t>フキソクミミズの雄性孔の位置と数の変異</t>
    <rPh sb="8" eb="11">
      <t>ユウセイコウ</t>
    </rPh>
    <rPh sb="12" eb="14">
      <t>イチ</t>
    </rPh>
    <rPh sb="15" eb="16">
      <t>カズ</t>
    </rPh>
    <rPh sb="17" eb="19">
      <t>ヘンイ</t>
    </rPh>
    <phoneticPr fontId="1"/>
  </si>
  <si>
    <t>東北 6 県</t>
    <rPh sb="0" eb="2">
      <t>トウホク</t>
    </rPh>
    <rPh sb="5" eb="6">
      <t>ケン</t>
    </rPh>
    <phoneticPr fontId="1"/>
  </si>
  <si>
    <t>Ohfuchi (1939)</t>
  </si>
  <si>
    <t>Ohfuchi (1939)</t>
    <phoneticPr fontId="1"/>
  </si>
  <si>
    <t>Ohfuchi (1939) による東北地方各地域における受精囊孔保有率の比較</t>
    <rPh sb="18" eb="25">
      <t>トウホクチホウカクチイキ</t>
    </rPh>
    <rPh sb="29" eb="36">
      <t>ジュセイ</t>
    </rPh>
    <rPh sb="37" eb="39">
      <t>ウコウホユウリツノヒカク</t>
    </rPh>
    <phoneticPr fontId="1"/>
  </si>
  <si>
    <t>引用文献</t>
  </si>
  <si>
    <t>採集地</t>
  </si>
  <si>
    <t>青森県 太平洋側</t>
  </si>
  <si>
    <t>岩手県</t>
  </si>
  <si>
    <t>宮城県</t>
  </si>
  <si>
    <t>福島県 太平洋側</t>
  </si>
  <si>
    <t>青森県 日本海側</t>
  </si>
  <si>
    <t>秋田県</t>
  </si>
  <si>
    <t>山形県</t>
  </si>
  <si>
    <t>福島県 日本海側</t>
  </si>
  <si>
    <t>合計頭数</t>
  </si>
  <si>
    <t>頭</t>
  </si>
  <si>
    <t>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</si>
</sst>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2"/>
      <color theme="1"/>
      <name val="ヒラギノ丸ゴ Pro W4"/>
      <family val="2"/>
      <charset val="128"/>
    </font>
    <font>
      <sz val="6"/>
      <name val="ヒラギノ丸ゴ Pro W4"/>
      <family val="2"/>
      <charset val="128"/>
    </font>
    <font>
      <u/>
      <sz val="12"/>
      <color theme="10"/>
      <name val="ヒラギノ丸ゴ Pro W4"/>
      <family val="2"/>
      <charset val="128"/>
    </font>
    <font>
      <u/>
      <sz val="12"/>
      <color theme="11"/>
      <name val="ヒラギノ丸ゴ Pro W4"/>
      <family val="2"/>
      <charset val="128"/>
    </font>
    <font>
      <sz val="12"/>
      <color rgb="FF000000"/>
      <name val="ヒラギノ丸ゴ Pro W4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2" borderId="2" xfId="0" applyFont="1" applyFill="1" applyBorder="1" applyAlignment="1">
      <alignment horizontal="center"/>
    </xf>
    <xf numFmtId="176" fontId="0" fillId="2" borderId="0" xfId="0" applyNumberFormat="1" applyFill="1"/>
    <xf numFmtId="176" fontId="0" fillId="2" borderId="0" xfId="0" applyNumberFormat="1" applyFill="1" applyAlignment="1">
      <alignment horizontal="right" vertical="center"/>
    </xf>
    <xf numFmtId="176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176" fontId="0" fillId="2" borderId="1" xfId="0" applyNumberFormat="1" applyFill="1" applyBorder="1"/>
    <xf numFmtId="176" fontId="0" fillId="2" borderId="0" xfId="0" applyNumberFormat="1" applyFill="1" applyBorder="1"/>
    <xf numFmtId="176" fontId="0" fillId="2" borderId="0" xfId="0" applyNumberFormat="1" applyFill="1" applyBorder="1" applyAlignment="1">
      <alignment horizontal="right" vertical="center"/>
    </xf>
  </cellXfs>
  <cellStyles count="2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G10" sqref="G10"/>
    </sheetView>
  </sheetViews>
  <sheetFormatPr baseColWidth="12" defaultRowHeight="19" x14ac:dyDescent="0"/>
  <cols>
    <col min="1" max="1" width="10.5" customWidth="1"/>
    <col min="2" max="2" width="14.625" bestFit="1" customWidth="1"/>
    <col min="3" max="18" width="6.625" customWidth="1"/>
  </cols>
  <sheetData>
    <row r="1" spans="1:18">
      <c r="A1" s="1" t="s">
        <v>13</v>
      </c>
      <c r="C1" s="2"/>
      <c r="D1" s="2"/>
    </row>
    <row r="2" spans="1:18">
      <c r="A2" s="3"/>
      <c r="B2" s="4" t="s">
        <v>0</v>
      </c>
      <c r="C2" s="9" t="s">
        <v>1</v>
      </c>
      <c r="D2" s="9"/>
      <c r="E2" s="9" t="s">
        <v>16</v>
      </c>
      <c r="F2" s="9"/>
    </row>
    <row r="3" spans="1:18">
      <c r="A3" s="1"/>
      <c r="B3" t="s">
        <v>2</v>
      </c>
      <c r="C3" s="10" t="s">
        <v>3</v>
      </c>
      <c r="D3" s="10"/>
      <c r="E3" s="10" t="s">
        <v>14</v>
      </c>
      <c r="F3" s="10"/>
    </row>
    <row r="4" spans="1:18">
      <c r="A4" s="6"/>
      <c r="B4" s="5" t="s">
        <v>4</v>
      </c>
      <c r="C4" s="11">
        <v>2875</v>
      </c>
      <c r="D4" s="11"/>
      <c r="E4" s="11">
        <v>3220</v>
      </c>
      <c r="F4" s="11"/>
    </row>
    <row r="5" spans="1:18">
      <c r="A5" s="6" t="s">
        <v>8</v>
      </c>
      <c r="B5" s="5" t="s">
        <v>7</v>
      </c>
      <c r="C5" s="7" t="s">
        <v>5</v>
      </c>
      <c r="D5" s="26" t="s">
        <v>6</v>
      </c>
      <c r="E5" s="7" t="s">
        <v>5</v>
      </c>
      <c r="F5" s="26" t="s">
        <v>6</v>
      </c>
    </row>
    <row r="6" spans="1:18">
      <c r="A6">
        <v>2</v>
      </c>
      <c r="B6" s="8" t="s">
        <v>10</v>
      </c>
      <c r="C6">
        <v>294</v>
      </c>
      <c r="D6" s="27">
        <f>C6/C$4*100</f>
        <v>10.226086956521739</v>
      </c>
      <c r="E6">
        <f>C16+E16+G16+I16+K16+M16+O16+Q16</f>
        <v>385</v>
      </c>
      <c r="F6" s="27">
        <f>E6/E$4*100</f>
        <v>11.956521739130435</v>
      </c>
    </row>
    <row r="7" spans="1:18">
      <c r="A7">
        <v>1</v>
      </c>
      <c r="B7" s="8" t="s">
        <v>11</v>
      </c>
      <c r="C7">
        <v>195</v>
      </c>
      <c r="D7" s="28">
        <f t="shared" ref="D7:D9" si="0">C7/C$4*100</f>
        <v>6.7826086956521747</v>
      </c>
      <c r="E7" s="21">
        <f t="shared" ref="E7:E9" si="1">C17+E17+G17+I17+K17+M17+O17+Q17</f>
        <v>661</v>
      </c>
      <c r="F7" s="29">
        <f t="shared" ref="F7:F9" si="2">E7/E$4*100</f>
        <v>20.527950310559007</v>
      </c>
    </row>
    <row r="8" spans="1:18">
      <c r="A8">
        <v>1</v>
      </c>
      <c r="B8" s="8" t="s">
        <v>12</v>
      </c>
      <c r="C8">
        <v>229</v>
      </c>
      <c r="D8" s="28">
        <f t="shared" si="0"/>
        <v>7.965217391304348</v>
      </c>
      <c r="E8" s="21">
        <f t="shared" si="1"/>
        <v>0</v>
      </c>
      <c r="F8" s="29"/>
    </row>
    <row r="9" spans="1:18">
      <c r="A9" s="5">
        <v>0</v>
      </c>
      <c r="B9" s="5" t="s">
        <v>9</v>
      </c>
      <c r="C9" s="5">
        <v>2157</v>
      </c>
      <c r="D9" s="25">
        <f t="shared" si="0"/>
        <v>75.026086956521738</v>
      </c>
      <c r="E9" s="5">
        <f t="shared" si="1"/>
        <v>2174</v>
      </c>
      <c r="F9" s="25">
        <f t="shared" si="2"/>
        <v>67.515527950310556</v>
      </c>
    </row>
    <row r="11" spans="1:18">
      <c r="A11" s="1" t="s">
        <v>17</v>
      </c>
    </row>
    <row r="12" spans="1:18">
      <c r="A12" s="4"/>
      <c r="B12" s="12" t="s">
        <v>18</v>
      </c>
      <c r="C12" s="16" t="s">
        <v>15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>
      <c r="B13" s="13" t="s">
        <v>19</v>
      </c>
      <c r="C13" s="17" t="s">
        <v>20</v>
      </c>
      <c r="D13" s="17"/>
      <c r="E13" s="17" t="s">
        <v>21</v>
      </c>
      <c r="F13" s="17"/>
      <c r="G13" s="17" t="s">
        <v>22</v>
      </c>
      <c r="H13" s="17"/>
      <c r="I13" s="17" t="s">
        <v>23</v>
      </c>
      <c r="J13" s="17"/>
      <c r="K13" s="17" t="s">
        <v>24</v>
      </c>
      <c r="L13" s="17"/>
      <c r="M13" s="17" t="s">
        <v>25</v>
      </c>
      <c r="N13" s="17"/>
      <c r="O13" s="17" t="s">
        <v>26</v>
      </c>
      <c r="P13" s="17"/>
      <c r="Q13" s="17" t="s">
        <v>27</v>
      </c>
      <c r="R13" s="17"/>
    </row>
    <row r="14" spans="1:18">
      <c r="B14" s="14" t="s">
        <v>28</v>
      </c>
      <c r="C14" s="18">
        <v>295</v>
      </c>
      <c r="D14" s="18"/>
      <c r="E14" s="18">
        <f>SUM(E16:E19)</f>
        <v>522</v>
      </c>
      <c r="F14" s="18"/>
      <c r="G14" s="18">
        <f>SUM(G16:G19)</f>
        <v>613</v>
      </c>
      <c r="H14" s="18"/>
      <c r="I14" s="18">
        <f>SUM(I16:I19)</f>
        <v>356</v>
      </c>
      <c r="J14" s="18"/>
      <c r="K14" s="18">
        <f>SUM(K16:K19)</f>
        <v>279</v>
      </c>
      <c r="L14" s="18"/>
      <c r="M14" s="18">
        <f>SUM(M16:M19)</f>
        <v>290</v>
      </c>
      <c r="N14" s="18"/>
      <c r="O14" s="18">
        <f>SUM(O16:O19)</f>
        <v>430</v>
      </c>
      <c r="P14" s="18"/>
      <c r="Q14" s="18">
        <f>SUM(Q16:Q19)</f>
        <v>435</v>
      </c>
      <c r="R14" s="18"/>
    </row>
    <row r="15" spans="1:18">
      <c r="A15" s="6" t="s">
        <v>8</v>
      </c>
      <c r="B15" s="5" t="s">
        <v>7</v>
      </c>
      <c r="C15" s="15" t="s">
        <v>29</v>
      </c>
      <c r="D15" s="22" t="s">
        <v>30</v>
      </c>
      <c r="E15" s="15" t="s">
        <v>29</v>
      </c>
      <c r="F15" s="22" t="s">
        <v>30</v>
      </c>
      <c r="G15" s="15" t="s">
        <v>29</v>
      </c>
      <c r="H15" s="22" t="s">
        <v>30</v>
      </c>
      <c r="I15" s="15" t="s">
        <v>29</v>
      </c>
      <c r="J15" s="22" t="s">
        <v>30</v>
      </c>
      <c r="K15" s="15" t="s">
        <v>29</v>
      </c>
      <c r="L15" s="22" t="s">
        <v>30</v>
      </c>
      <c r="M15" s="15" t="s">
        <v>29</v>
      </c>
      <c r="N15" s="22" t="s">
        <v>30</v>
      </c>
      <c r="O15" s="15" t="s">
        <v>29</v>
      </c>
      <c r="P15" s="22" t="s">
        <v>30</v>
      </c>
      <c r="Q15" s="15" t="s">
        <v>29</v>
      </c>
      <c r="R15" s="22" t="s">
        <v>30</v>
      </c>
    </row>
    <row r="16" spans="1:18">
      <c r="A16">
        <v>2</v>
      </c>
      <c r="B16" s="8" t="s">
        <v>10</v>
      </c>
      <c r="C16">
        <v>27</v>
      </c>
      <c r="D16" s="23">
        <f>C16/C$14*100</f>
        <v>9.1525423728813564</v>
      </c>
      <c r="E16">
        <f>26+47</f>
        <v>73</v>
      </c>
      <c r="F16" s="23">
        <f t="shared" ref="F16:F19" si="3">E16/E$14*100</f>
        <v>13.984674329501914</v>
      </c>
      <c r="G16">
        <v>94</v>
      </c>
      <c r="H16" s="23">
        <f t="shared" ref="H16:H19" si="4">G16/G$14*100</f>
        <v>15.334420880913541</v>
      </c>
      <c r="I16">
        <v>37</v>
      </c>
      <c r="J16" s="23">
        <f t="shared" ref="J16:J19" si="5">I16/I$14*100</f>
        <v>10.393258426966293</v>
      </c>
      <c r="K16">
        <f>21</f>
        <v>21</v>
      </c>
      <c r="L16" s="23">
        <f t="shared" ref="L16:L19" si="6">K16/K$14*100</f>
        <v>7.5268817204301079</v>
      </c>
      <c r="M16">
        <f>18+16</f>
        <v>34</v>
      </c>
      <c r="N16" s="23">
        <f t="shared" ref="N16:N19" si="7">M16/M$14*100</f>
        <v>11.724137931034482</v>
      </c>
      <c r="O16">
        <f>32+27</f>
        <v>59</v>
      </c>
      <c r="P16" s="23">
        <f t="shared" ref="P16:P19" si="8">O16/O$14*100</f>
        <v>13.720930232558141</v>
      </c>
      <c r="Q16">
        <f>18+22</f>
        <v>40</v>
      </c>
      <c r="R16" s="23">
        <f t="shared" ref="R16:R19" si="9">Q16/Q$14*100</f>
        <v>9.1954022988505741</v>
      </c>
    </row>
    <row r="17" spans="1:18" s="19" customFormat="1">
      <c r="A17" s="19">
        <v>1</v>
      </c>
      <c r="B17" s="20" t="s">
        <v>11</v>
      </c>
      <c r="C17" s="21">
        <f>14+9+16</f>
        <v>39</v>
      </c>
      <c r="D17" s="24">
        <f t="shared" ref="D17:D19" si="10">C17/C$14*100</f>
        <v>13.220338983050848</v>
      </c>
      <c r="E17" s="21">
        <f>51+7+10+8+3+3+10+9+4</f>
        <v>105</v>
      </c>
      <c r="F17" s="24">
        <f t="shared" si="3"/>
        <v>20.114942528735632</v>
      </c>
      <c r="G17" s="21">
        <v>125</v>
      </c>
      <c r="H17" s="24">
        <f t="shared" si="4"/>
        <v>20.391517128874391</v>
      </c>
      <c r="I17" s="21">
        <v>48</v>
      </c>
      <c r="J17" s="24">
        <f t="shared" si="5"/>
        <v>13.48314606741573</v>
      </c>
      <c r="K17" s="21">
        <f>46+15</f>
        <v>61</v>
      </c>
      <c r="L17" s="24">
        <f t="shared" si="6"/>
        <v>21.863799283154123</v>
      </c>
      <c r="M17" s="21">
        <f>49+15</f>
        <v>64</v>
      </c>
      <c r="N17" s="24">
        <f t="shared" si="7"/>
        <v>22.068965517241381</v>
      </c>
      <c r="O17" s="21">
        <f>85+25</f>
        <v>110</v>
      </c>
      <c r="P17" s="24">
        <f t="shared" si="8"/>
        <v>25.581395348837212</v>
      </c>
      <c r="Q17" s="21">
        <f>83+26</f>
        <v>109</v>
      </c>
      <c r="R17" s="24">
        <f t="shared" si="9"/>
        <v>25.057471264367813</v>
      </c>
    </row>
    <row r="18" spans="1:18" s="19" customFormat="1">
      <c r="A18" s="19">
        <v>1</v>
      </c>
      <c r="B18" s="20" t="s">
        <v>12</v>
      </c>
      <c r="C18" s="21"/>
      <c r="D18" s="24">
        <f t="shared" si="10"/>
        <v>0</v>
      </c>
      <c r="E18" s="21"/>
      <c r="F18" s="24">
        <f t="shared" si="3"/>
        <v>0</v>
      </c>
      <c r="G18" s="21"/>
      <c r="H18" s="24">
        <f t="shared" si="4"/>
        <v>0</v>
      </c>
      <c r="I18" s="21"/>
      <c r="J18" s="24">
        <f t="shared" si="5"/>
        <v>0</v>
      </c>
      <c r="K18" s="21"/>
      <c r="L18" s="24">
        <f t="shared" si="6"/>
        <v>0</v>
      </c>
      <c r="M18" s="21"/>
      <c r="N18" s="24">
        <f t="shared" si="7"/>
        <v>0</v>
      </c>
      <c r="O18" s="21"/>
      <c r="P18" s="24">
        <f t="shared" si="8"/>
        <v>0</v>
      </c>
      <c r="Q18" s="21"/>
      <c r="R18" s="24">
        <f t="shared" si="9"/>
        <v>0</v>
      </c>
    </row>
    <row r="19" spans="1:18">
      <c r="A19" s="5">
        <v>0</v>
      </c>
      <c r="B19" s="5" t="s">
        <v>9</v>
      </c>
      <c r="C19" s="5">
        <v>229</v>
      </c>
      <c r="D19" s="25">
        <f t="shared" si="10"/>
        <v>77.627118644067792</v>
      </c>
      <c r="E19" s="5">
        <f>236+23+14+15+8+8+24+10+6</f>
        <v>344</v>
      </c>
      <c r="F19" s="25">
        <f t="shared" si="3"/>
        <v>65.900383141762447</v>
      </c>
      <c r="G19" s="5">
        <f>217+43+21+30+11+40+19+13</f>
        <v>394</v>
      </c>
      <c r="H19" s="25">
        <f t="shared" si="4"/>
        <v>64.274061990212076</v>
      </c>
      <c r="I19" s="5">
        <f>142+26+24+21+39+19</f>
        <v>271</v>
      </c>
      <c r="J19" s="25">
        <f t="shared" si="5"/>
        <v>76.123595505617985</v>
      </c>
      <c r="K19" s="5">
        <f>159+38</f>
        <v>197</v>
      </c>
      <c r="L19" s="25">
        <f t="shared" si="6"/>
        <v>70.609318996415766</v>
      </c>
      <c r="M19" s="5">
        <f>144+19+15+14</f>
        <v>192</v>
      </c>
      <c r="N19" s="25">
        <f t="shared" si="7"/>
        <v>66.206896551724142</v>
      </c>
      <c r="O19" s="5">
        <f>171+12+27+32+19</f>
        <v>261</v>
      </c>
      <c r="P19" s="25">
        <f t="shared" si="8"/>
        <v>60.697674418604649</v>
      </c>
      <c r="Q19" s="5">
        <f>187+99</f>
        <v>286</v>
      </c>
      <c r="R19" s="25">
        <f t="shared" si="9"/>
        <v>65.747126436781613</v>
      </c>
    </row>
  </sheetData>
  <mergeCells count="41">
    <mergeCell ref="N17:N18"/>
    <mergeCell ref="P17:P18"/>
    <mergeCell ref="R17:R18"/>
    <mergeCell ref="E7:E8"/>
    <mergeCell ref="F7:F8"/>
    <mergeCell ref="M14:N14"/>
    <mergeCell ref="O14:P14"/>
    <mergeCell ref="Q14:R14"/>
    <mergeCell ref="C17:C18"/>
    <mergeCell ref="E17:E18"/>
    <mergeCell ref="G17:G18"/>
    <mergeCell ref="I17:I18"/>
    <mergeCell ref="K17:K18"/>
    <mergeCell ref="M17:M18"/>
    <mergeCell ref="O17:O18"/>
    <mergeCell ref="Q17:Q18"/>
    <mergeCell ref="D17:D18"/>
    <mergeCell ref="F17:F18"/>
    <mergeCell ref="H17:H18"/>
    <mergeCell ref="J17:J18"/>
    <mergeCell ref="L17:L18"/>
    <mergeCell ref="C14:D14"/>
    <mergeCell ref="E14:F14"/>
    <mergeCell ref="G14:H14"/>
    <mergeCell ref="I14:J14"/>
    <mergeCell ref="K14:L14"/>
    <mergeCell ref="C12:R12"/>
    <mergeCell ref="C13:D13"/>
    <mergeCell ref="E13:F13"/>
    <mergeCell ref="G13:H13"/>
    <mergeCell ref="I13:J13"/>
    <mergeCell ref="K13:L13"/>
    <mergeCell ref="M13:N13"/>
    <mergeCell ref="O13:P13"/>
    <mergeCell ref="Q13:R13"/>
    <mergeCell ref="C2:D2"/>
    <mergeCell ref="C3:D3"/>
    <mergeCell ref="C4:D4"/>
    <mergeCell ref="E2:F2"/>
    <mergeCell ref="E3:F3"/>
    <mergeCell ref="E4:F4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南谷 幸雄</dc:creator>
  <cp:lastModifiedBy>南谷 幸雄</cp:lastModifiedBy>
  <dcterms:created xsi:type="dcterms:W3CDTF">2014-08-05T06:40:35Z</dcterms:created>
  <dcterms:modified xsi:type="dcterms:W3CDTF">2014-08-06T11:42:03Z</dcterms:modified>
</cp:coreProperties>
</file>